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ickson\OneDrive - Planet Home Lending, LLC\Documents\Forms &amp; Worksheets\"/>
    </mc:Choice>
  </mc:AlternateContent>
  <xr:revisionPtr revIDLastSave="0" documentId="13_ncr:1_{CC9FD22D-84B2-422E-8B05-72514A8DD62E}" xr6:coauthVersionLast="47" xr6:coauthVersionMax="47" xr10:uidLastSave="{00000000-0000-0000-0000-000000000000}"/>
  <bookViews>
    <workbookView xWindow="-120" yWindow="-120" windowWidth="29040" windowHeight="15840" xr2:uid="{934423CC-53DB-4050-BE87-1DB0BB340C13}"/>
  </bookViews>
  <sheets>
    <sheet name="BuyDow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C11" i="1" s="1"/>
  <c r="H13" i="1"/>
  <c r="J13" i="1" s="1"/>
  <c r="H12" i="1"/>
  <c r="J12" i="1" s="1"/>
  <c r="H11" i="1"/>
  <c r="J11" i="1" s="1"/>
  <c r="J24" i="1"/>
  <c r="A23" i="1"/>
  <c r="H24" i="1" s="1"/>
  <c r="A12" i="1"/>
  <c r="C23" i="1" s="1"/>
  <c r="I24" i="1" s="1"/>
  <c r="C6" i="1"/>
  <c r="B12" i="1" s="1"/>
  <c r="I12" i="1" l="1"/>
  <c r="K11" i="1"/>
  <c r="H18" i="1" s="1"/>
  <c r="K12" i="1"/>
  <c r="I18" i="1" s="1"/>
  <c r="I11" i="1"/>
  <c r="K13" i="1"/>
  <c r="J18" i="1" s="1"/>
  <c r="I13" i="1"/>
  <c r="B23" i="1"/>
  <c r="D23" i="1" s="1"/>
  <c r="C12" i="1"/>
  <c r="D12" i="1" s="1"/>
  <c r="B17" i="1" s="1"/>
  <c r="D11" i="1"/>
  <c r="A17" i="1" s="1"/>
  <c r="B11" i="1"/>
  <c r="A28" i="1" l="1"/>
  <c r="K24" i="1"/>
  <c r="M11" i="1"/>
  <c r="M13" i="1"/>
  <c r="M12" i="1"/>
  <c r="F12" i="1"/>
  <c r="F11" i="1"/>
  <c r="M14" i="1" l="1"/>
  <c r="K18" i="1" s="1"/>
  <c r="F13" i="1"/>
  <c r="C17" i="1" s="1"/>
  <c r="F23" i="1" l="1"/>
  <c r="F24" i="1" s="1"/>
  <c r="B28" i="1" s="1"/>
</calcChain>
</file>

<file path=xl/sharedStrings.xml><?xml version="1.0" encoding="utf-8"?>
<sst xmlns="http://schemas.openxmlformats.org/spreadsheetml/2006/main" count="68" uniqueCount="48">
  <si>
    <t>Loan Amount</t>
  </si>
  <si>
    <t>Interest Rate (Annual)</t>
  </si>
  <si>
    <t>Loan period in years</t>
  </si>
  <si>
    <t>Monthly Payment</t>
  </si>
  <si>
    <t>Total Payments</t>
  </si>
  <si>
    <t>Monthly Subsidy</t>
  </si>
  <si>
    <t># of Payments</t>
  </si>
  <si>
    <t>Eligible Programs</t>
  </si>
  <si>
    <t>Fannie Mae Conforming and High Balance</t>
  </si>
  <si>
    <t>Fannie Mae Home Ready</t>
  </si>
  <si>
    <t>Freddie Mac Home Possible &amp; Home One (Manufactured Homes not allowed)</t>
  </si>
  <si>
    <t>Freddie Mac Conforming and Super Conforming</t>
  </si>
  <si>
    <t>FHA Conforming and High Balance</t>
  </si>
  <si>
    <t>Ineligible Transactions</t>
  </si>
  <si>
    <t>Adjustable-Rate Mortgages (ARMs)</t>
  </si>
  <si>
    <t>All Refinances</t>
  </si>
  <si>
    <t>Investment Properties</t>
  </si>
  <si>
    <t>USDA Loans</t>
  </si>
  <si>
    <t>Any Renovation/Construction Loans including Energy Programs</t>
  </si>
  <si>
    <t>Jumbo or Non-QM Loans</t>
  </si>
  <si>
    <t>Bond Loans</t>
  </si>
  <si>
    <t>Bridge Loans</t>
  </si>
  <si>
    <t>VA Full Doc (including Jumbo)</t>
  </si>
  <si>
    <t>Number of payments per year</t>
  </si>
  <si>
    <t>Total Payment Savings</t>
  </si>
  <si>
    <t>⬅️</t>
  </si>
  <si>
    <t xml:space="preserve">Enter Terms Here </t>
  </si>
  <si>
    <t>Temp Interest Rate</t>
  </si>
  <si>
    <t>Actual P&amp;I</t>
  </si>
  <si>
    <t>Buydown P&amp;I</t>
  </si>
  <si>
    <t xml:space="preserve">1st Year </t>
  </si>
  <si>
    <t xml:space="preserve">2nd Year </t>
  </si>
  <si>
    <t>Need help?  serickson@planethomelending.com</t>
  </si>
  <si>
    <t xml:space="preserve">        Buyer's Monthly Payment Savings</t>
  </si>
  <si>
    <t xml:space="preserve">                    Buyer's Monthly Payment Savings</t>
  </si>
  <si>
    <t>1st Year Payment</t>
  </si>
  <si>
    <t xml:space="preserve">     1st Year Flex (Lender Paid Buydown)</t>
  </si>
  <si>
    <t>Cost to Seller</t>
  </si>
  <si>
    <t>Cost To Seller</t>
  </si>
  <si>
    <r>
      <t>2-YEAR BUY DOWN</t>
    </r>
    <r>
      <rPr>
        <b/>
        <sz val="10"/>
        <color rgb="FF001D60"/>
        <rFont val="Calibri"/>
        <family val="2"/>
        <scheme val="minor"/>
      </rPr>
      <t xml:space="preserve"> (Rate is 2% lower for Year 1, and 1% lower for Year 2)</t>
    </r>
  </si>
  <si>
    <r>
      <t xml:space="preserve">1-YEAR BUY DOWN </t>
    </r>
    <r>
      <rPr>
        <b/>
        <sz val="10"/>
        <color theme="0"/>
        <rFont val="Calibri"/>
        <family val="2"/>
        <scheme val="minor"/>
      </rPr>
      <t>(Rate is 1% lower for Year 1)</t>
    </r>
  </si>
  <si>
    <t>3rd Year</t>
  </si>
  <si>
    <r>
      <rPr>
        <sz val="14"/>
        <color rgb="FF001D60"/>
        <rFont val="Calibri"/>
        <family val="2"/>
        <scheme val="minor"/>
      </rPr>
      <t xml:space="preserve">     Seller's cost (concessions paid at closing)</t>
    </r>
    <r>
      <rPr>
        <b/>
        <sz val="14"/>
        <color rgb="FF001D60"/>
        <rFont val="Calibri"/>
        <family val="2"/>
        <scheme val="minor"/>
      </rPr>
      <t xml:space="preserve">  ➡️</t>
    </r>
  </si>
  <si>
    <r>
      <t xml:space="preserve">      Seller's cost (concessions paid at closing)  </t>
    </r>
    <r>
      <rPr>
        <b/>
        <sz val="14"/>
        <color theme="0"/>
        <rFont val="Calibri"/>
        <family val="2"/>
        <scheme val="minor"/>
      </rPr>
      <t>➡️</t>
    </r>
  </si>
  <si>
    <r>
      <t>3-YEAR BUY DOWN</t>
    </r>
    <r>
      <rPr>
        <b/>
        <sz val="10"/>
        <rFont val="Calibri"/>
        <family val="2"/>
        <scheme val="minor"/>
      </rPr>
      <t xml:space="preserve"> (Rate is 3% lower for Year 1, 2% lower for Year 2, and 1% lower for Year 3)</t>
    </r>
  </si>
  <si>
    <r>
      <rPr>
        <sz val="14"/>
        <rFont val="Calibri"/>
        <family val="2"/>
        <scheme val="minor"/>
      </rPr>
      <t xml:space="preserve">     Seller's cost (concessions paid at closing)</t>
    </r>
    <r>
      <rPr>
        <b/>
        <sz val="14"/>
        <rFont val="Calibri"/>
        <family val="2"/>
        <scheme val="minor"/>
      </rPr>
      <t xml:space="preserve">  ➡️</t>
    </r>
  </si>
  <si>
    <t>Payment Savings</t>
  </si>
  <si>
    <t>Cost (0.75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</si>
</sst>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rgb="FF001D60"/>
      <name val="Calibri"/>
      <family val="2"/>
      <scheme val="minor"/>
    </font>
    <font>
      <b/>
      <sz val="11"/>
      <color rgb="FF001D60"/>
      <name val="Calibri"/>
      <family val="2"/>
      <scheme val="minor"/>
    </font>
    <font>
      <b/>
      <sz val="12"/>
      <color rgb="FF001D60"/>
      <name val="Calibri"/>
      <family val="2"/>
      <scheme val="minor"/>
    </font>
    <font>
      <b/>
      <u/>
      <sz val="16"/>
      <color rgb="FF001D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1D60"/>
      <name val="Calibri"/>
      <family val="2"/>
      <scheme val="minor"/>
    </font>
    <font>
      <b/>
      <sz val="10"/>
      <color rgb="FF001D6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9" fillId="3" borderId="3" xfId="0" applyFont="1" applyFill="1" applyBorder="1" applyAlignment="1">
      <alignment horizontal="center"/>
    </xf>
    <xf numFmtId="164" fontId="0" fillId="0" borderId="5" xfId="1" applyNumberFormat="1" applyFont="1" applyBorder="1" applyAlignment="1" applyProtection="1">
      <alignment horizontal="right"/>
      <protection locked="0" hidden="1"/>
    </xf>
    <xf numFmtId="165" fontId="0" fillId="0" borderId="5" xfId="2" applyNumberFormat="1" applyFont="1" applyBorder="1" applyProtection="1">
      <protection locked="0" hidden="1"/>
    </xf>
    <xf numFmtId="0" fontId="0" fillId="0" borderId="5" xfId="0" applyBorder="1" applyProtection="1">
      <protection locked="0" hidden="1"/>
    </xf>
    <xf numFmtId="0" fontId="10" fillId="0" borderId="0" xfId="3" applyBorder="1"/>
    <xf numFmtId="0" fontId="11" fillId="0" borderId="0" xfId="3" applyFont="1" applyBorder="1" applyAlignment="1"/>
    <xf numFmtId="8" fontId="0" fillId="0" borderId="0" xfId="0" applyNumberFormat="1"/>
    <xf numFmtId="8" fontId="9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0" fillId="0" borderId="13" xfId="3" applyBorder="1"/>
    <xf numFmtId="0" fontId="5" fillId="3" borderId="4" xfId="0" applyFont="1" applyFill="1" applyBorder="1" applyAlignment="1">
      <alignment horizontal="left" indent="12"/>
    </xf>
    <xf numFmtId="0" fontId="2" fillId="3" borderId="0" xfId="0" applyFont="1" applyFill="1" applyAlignment="1">
      <alignment horizontal="right" indent="12"/>
    </xf>
    <xf numFmtId="0" fontId="5" fillId="3" borderId="4" xfId="0" applyFont="1" applyFill="1" applyBorder="1" applyAlignment="1">
      <alignment horizontal="left" indent="9"/>
    </xf>
    <xf numFmtId="0" fontId="2" fillId="3" borderId="0" xfId="0" applyFont="1" applyFill="1" applyAlignment="1">
      <alignment horizontal="left" indent="9"/>
    </xf>
    <xf numFmtId="0" fontId="17" fillId="0" borderId="0" xfId="0" applyFont="1"/>
    <xf numFmtId="0" fontId="7" fillId="0" borderId="0" xfId="0" applyFont="1"/>
    <xf numFmtId="0" fontId="5" fillId="3" borderId="4" xfId="0" applyFont="1" applyFill="1" applyBorder="1" applyAlignment="1">
      <alignment horizontal="left" indent="6"/>
    </xf>
    <xf numFmtId="0" fontId="2" fillId="3" borderId="0" xfId="0" applyFont="1" applyFill="1" applyAlignment="1">
      <alignment horizontal="left" indent="6"/>
    </xf>
    <xf numFmtId="0" fontId="0" fillId="0" borderId="5" xfId="0" applyBorder="1"/>
    <xf numFmtId="0" fontId="5" fillId="3" borderId="4" xfId="0" applyFont="1" applyFill="1" applyBorder="1" applyAlignment="1">
      <alignment horizontal="left" indent="10"/>
    </xf>
    <xf numFmtId="0" fontId="2" fillId="3" borderId="0" xfId="0" applyFont="1" applyFill="1" applyAlignment="1">
      <alignment horizontal="left" indent="10"/>
    </xf>
    <xf numFmtId="8" fontId="9" fillId="0" borderId="5" xfId="0" applyNumberFormat="1" applyFont="1" applyBorder="1"/>
    <xf numFmtId="0" fontId="5" fillId="3" borderId="6" xfId="0" applyFont="1" applyFill="1" applyBorder="1" applyAlignment="1">
      <alignment horizontal="left" indent="11"/>
    </xf>
    <xf numFmtId="0" fontId="2" fillId="3" borderId="7" xfId="0" applyFont="1" applyFill="1" applyBorder="1" applyAlignment="1">
      <alignment horizontal="left" indent="10"/>
    </xf>
    <xf numFmtId="0" fontId="0" fillId="0" borderId="8" xfId="0" applyBorder="1"/>
    <xf numFmtId="0" fontId="6" fillId="2" borderId="1" xfId="0" applyFont="1" applyFill="1" applyBorder="1" applyAlignment="1">
      <alignment horizontal="left" indent="24"/>
    </xf>
    <xf numFmtId="0" fontId="3" fillId="2" borderId="2" xfId="0" applyFont="1" applyFill="1" applyBorder="1" applyAlignment="1">
      <alignment horizontal="left" indent="24"/>
    </xf>
    <xf numFmtId="0" fontId="3" fillId="2" borderId="3" xfId="0" applyFont="1" applyFill="1" applyBorder="1" applyAlignment="1">
      <alignment horizontal="left" indent="24"/>
    </xf>
    <xf numFmtId="0" fontId="22" fillId="6" borderId="1" xfId="0" applyFont="1" applyFill="1" applyBorder="1" applyAlignment="1">
      <alignment horizontal="left" indent="24"/>
    </xf>
    <xf numFmtId="0" fontId="3" fillId="6" borderId="2" xfId="0" applyFont="1" applyFill="1" applyBorder="1" applyAlignment="1">
      <alignment horizontal="left" indent="24"/>
    </xf>
    <xf numFmtId="0" fontId="3" fillId="6" borderId="3" xfId="0" applyFont="1" applyFill="1" applyBorder="1" applyAlignment="1">
      <alignment horizontal="left" indent="24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65" fontId="0" fillId="0" borderId="4" xfId="0" applyNumberFormat="1" applyBorder="1"/>
    <xf numFmtId="8" fontId="0" fillId="0" borderId="5" xfId="0" applyNumberFormat="1" applyBorder="1"/>
    <xf numFmtId="0" fontId="4" fillId="2" borderId="4" xfId="0" applyFont="1" applyFill="1" applyBorder="1" applyAlignment="1">
      <alignment horizontal="left" indent="28"/>
    </xf>
    <xf numFmtId="0" fontId="5" fillId="2" borderId="0" xfId="0" applyFont="1" applyFill="1" applyAlignment="1">
      <alignment horizontal="left" indent="31"/>
    </xf>
    <xf numFmtId="8" fontId="4" fillId="2" borderId="5" xfId="0" applyNumberFormat="1" applyFont="1" applyFill="1" applyBorder="1"/>
    <xf numFmtId="0" fontId="0" fillId="0" borderId="4" xfId="0" applyBorder="1"/>
    <xf numFmtId="0" fontId="24" fillId="6" borderId="4" xfId="0" applyFont="1" applyFill="1" applyBorder="1" applyAlignment="1">
      <alignment horizontal="left" indent="28"/>
    </xf>
    <xf numFmtId="0" fontId="5" fillId="6" borderId="0" xfId="0" applyFont="1" applyFill="1" applyAlignment="1">
      <alignment horizontal="left" indent="31"/>
    </xf>
    <xf numFmtId="8" fontId="24" fillId="6" borderId="5" xfId="0" applyNumberFormat="1" applyFont="1" applyFill="1" applyBorder="1"/>
    <xf numFmtId="0" fontId="9" fillId="3" borderId="9" xfId="0" applyFont="1" applyFill="1" applyBorder="1"/>
    <xf numFmtId="0" fontId="13" fillId="3" borderId="15" xfId="0" applyFont="1" applyFill="1" applyBorder="1" applyAlignment="1">
      <alignment horizontal="left"/>
    </xf>
    <xf numFmtId="0" fontId="0" fillId="3" borderId="10" xfId="0" applyFill="1" applyBorder="1"/>
    <xf numFmtId="0" fontId="9" fillId="0" borderId="4" xfId="0" applyFont="1" applyBorder="1"/>
    <xf numFmtId="0" fontId="13" fillId="0" borderId="0" xfId="0" applyFont="1" applyAlignment="1">
      <alignment horizontal="left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left"/>
    </xf>
    <xf numFmtId="0" fontId="0" fillId="3" borderId="15" xfId="0" applyFill="1" applyBorder="1"/>
    <xf numFmtId="8" fontId="0" fillId="0" borderId="13" xfId="0" applyNumberFormat="1" applyBorder="1"/>
    <xf numFmtId="8" fontId="0" fillId="0" borderId="16" xfId="0" applyNumberFormat="1" applyBorder="1"/>
    <xf numFmtId="8" fontId="9" fillId="0" borderId="14" xfId="0" applyNumberFormat="1" applyFont="1" applyBorder="1"/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8" fontId="0" fillId="0" borderId="18" xfId="0" applyNumberFormat="1" applyBorder="1"/>
    <xf numFmtId="8" fontId="9" fillId="0" borderId="16" xfId="0" applyNumberFormat="1" applyFont="1" applyBorder="1"/>
    <xf numFmtId="8" fontId="0" fillId="0" borderId="14" xfId="0" applyNumberFormat="1" applyBorder="1"/>
    <xf numFmtId="0" fontId="15" fillId="4" borderId="1" xfId="0" applyFont="1" applyFill="1" applyBorder="1" applyAlignment="1">
      <alignment horizontal="left" indent="24"/>
    </xf>
    <xf numFmtId="0" fontId="3" fillId="4" borderId="2" xfId="0" applyFont="1" applyFill="1" applyBorder="1" applyAlignment="1">
      <alignment horizontal="left" indent="24"/>
    </xf>
    <xf numFmtId="0" fontId="3" fillId="4" borderId="3" xfId="0" applyFont="1" applyFill="1" applyBorder="1" applyAlignment="1">
      <alignment horizontal="left" indent="24"/>
    </xf>
    <xf numFmtId="0" fontId="16" fillId="0" borderId="0" xfId="0" applyFont="1"/>
    <xf numFmtId="0" fontId="16" fillId="5" borderId="19" xfId="0" applyFont="1" applyFill="1" applyBorder="1"/>
    <xf numFmtId="0" fontId="16" fillId="5" borderId="20" xfId="0" applyFont="1" applyFill="1" applyBorder="1"/>
    <xf numFmtId="0" fontId="0" fillId="5" borderId="21" xfId="0" applyFill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4" borderId="4" xfId="0" applyFont="1" applyFill="1" applyBorder="1" applyAlignment="1">
      <alignment horizontal="left" indent="28"/>
    </xf>
    <xf numFmtId="0" fontId="5" fillId="4" borderId="0" xfId="0" applyFont="1" applyFill="1" applyAlignment="1">
      <alignment horizontal="left" indent="31"/>
    </xf>
    <xf numFmtId="0" fontId="12" fillId="4" borderId="0" xfId="0" applyFont="1" applyFill="1" applyAlignment="1">
      <alignment horizontal="left" indent="31"/>
    </xf>
    <xf numFmtId="8" fontId="16" fillId="4" borderId="5" xfId="0" applyNumberFormat="1" applyFont="1" applyFill="1" applyBorder="1"/>
    <xf numFmtId="0" fontId="11" fillId="0" borderId="0" xfId="3" applyFont="1" applyBorder="1" applyAlignment="1" applyProtection="1"/>
    <xf numFmtId="165" fontId="0" fillId="0" borderId="6" xfId="0" applyNumberForma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8" fontId="0" fillId="0" borderId="8" xfId="0" applyNumberFormat="1" applyBorder="1"/>
    <xf numFmtId="17" fontId="9" fillId="3" borderId="17" xfId="0" applyNumberFormat="1" applyFont="1" applyFill="1" applyBorder="1" applyAlignment="1">
      <alignment horizontal="left"/>
    </xf>
    <xf numFmtId="0" fontId="9" fillId="3" borderId="10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8" fontId="0" fillId="0" borderId="6" xfId="0" applyNumberFormat="1" applyBorder="1"/>
    <xf numFmtId="8" fontId="0" fillId="0" borderId="7" xfId="0" applyNumberFormat="1" applyBorder="1"/>
    <xf numFmtId="8" fontId="9" fillId="0" borderId="7" xfId="0" applyNumberFormat="1" applyFont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8BE21"/>
      <color rgb="FF001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581026</xdr:colOff>
      <xdr:row>1</xdr:row>
      <xdr:rowOff>189766</xdr:rowOff>
    </xdr:from>
    <xdr:to>
      <xdr:col>5</xdr:col>
      <xdr:colOff>1343025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6CEF1-508F-1F4B-91C2-78B0504C7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6" y="380266"/>
          <a:ext cx="3428999" cy="791308"/>
        </a:xfrm>
        <a:prstGeom prst="rect">
          <a:avLst/>
        </a:prstGeom>
      </xdr:spPr>
    </xdr:pic>
    <xdr:clientData/>
  </xdr:twoCellAnchor>
  <xdr:twoCellAnchor editAs="oneCell">
    <xdr:from>
      <xdr:col>5</xdr:col>
      <xdr:colOff>9526</xdr:colOff>
      <xdr:row>30</xdr:row>
      <xdr:rowOff>85725</xdr:rowOff>
    </xdr:from>
    <xdr:to>
      <xdr:col>6</xdr:col>
      <xdr:colOff>1885950</xdr:colOff>
      <xdr:row>38</xdr:row>
      <xdr:rowOff>62375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8EBA3B-0DDD-246D-F2F6-6FD9FE05C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6" y="5981700"/>
          <a:ext cx="3476624" cy="181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ickson@planethomelen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A178-4FD6-4EED-B0FE-56EBE88927B4}">
  <dimension ref="A1:M52"/>
  <sheetViews>
    <sheetView tabSelected="1" workbookViewId="0">
      <selection activeCell="G6" sqref="G6"/>
    </sheetView>
  </sheetViews>
  <sheetFormatPr defaultRowHeight="15" x14ac:dyDescent="0.25"/>
  <cols>
    <col min="1" max="1" width="18.42578125" customWidth="1"/>
    <col min="2" max="2" width="20.140625" customWidth="1"/>
    <col min="3" max="3" width="21.140625" customWidth="1"/>
    <col min="4" max="4" width="16.85546875" customWidth="1"/>
    <col min="5" max="5" width="23.140625" customWidth="1"/>
    <col min="6" max="6" width="24" customWidth="1"/>
    <col min="7" max="7" width="28.42578125" customWidth="1"/>
    <col min="8" max="8" width="19" customWidth="1"/>
    <col min="9" max="9" width="16.42578125" customWidth="1"/>
    <col min="10" max="10" width="22.5703125" customWidth="1"/>
    <col min="11" max="11" width="21.42578125" customWidth="1"/>
    <col min="12" max="12" width="13.42578125" customWidth="1"/>
    <col min="13" max="13" width="19" customWidth="1"/>
  </cols>
  <sheetData>
    <row r="1" spans="1:13" x14ac:dyDescent="0.25">
      <c r="A1" s="2"/>
      <c r="B1" s="3"/>
      <c r="C1" s="4" t="s">
        <v>26</v>
      </c>
    </row>
    <row r="2" spans="1:13" x14ac:dyDescent="0.25">
      <c r="A2" s="18" t="s">
        <v>0</v>
      </c>
      <c r="B2" s="19"/>
      <c r="C2" s="5">
        <v>650000</v>
      </c>
      <c r="D2" s="22" t="s">
        <v>25</v>
      </c>
    </row>
    <row r="3" spans="1:13" x14ac:dyDescent="0.25">
      <c r="A3" s="20" t="s">
        <v>1</v>
      </c>
      <c r="B3" s="21"/>
      <c r="C3" s="6">
        <v>6.7500000000000004E-2</v>
      </c>
      <c r="D3" s="22" t="s">
        <v>25</v>
      </c>
    </row>
    <row r="4" spans="1:13" x14ac:dyDescent="0.25">
      <c r="A4" s="20" t="s">
        <v>2</v>
      </c>
      <c r="B4" s="21"/>
      <c r="C4" s="7">
        <v>30</v>
      </c>
      <c r="D4" s="22" t="s">
        <v>25</v>
      </c>
    </row>
    <row r="5" spans="1:13" x14ac:dyDescent="0.25">
      <c r="A5" s="24" t="s">
        <v>23</v>
      </c>
      <c r="B5" s="25"/>
      <c r="C5" s="26">
        <v>12</v>
      </c>
    </row>
    <row r="6" spans="1:13" x14ac:dyDescent="0.25">
      <c r="A6" s="27" t="s">
        <v>3</v>
      </c>
      <c r="B6" s="28"/>
      <c r="C6" s="29">
        <f>-PMT(C3/C5,C7,C2)</f>
        <v>4215.8876276933988</v>
      </c>
    </row>
    <row r="7" spans="1:13" ht="15.75" thickBot="1" x14ac:dyDescent="0.3">
      <c r="A7" s="30" t="s">
        <v>4</v>
      </c>
      <c r="B7" s="31"/>
      <c r="C7" s="32">
        <v>360</v>
      </c>
    </row>
    <row r="8" spans="1:13" ht="15.75" thickBot="1" x14ac:dyDescent="0.3"/>
    <row r="9" spans="1:13" ht="15.75" x14ac:dyDescent="0.25">
      <c r="A9" s="33" t="s">
        <v>39</v>
      </c>
      <c r="B9" s="34"/>
      <c r="C9" s="34"/>
      <c r="D9" s="34"/>
      <c r="E9" s="34"/>
      <c r="F9" s="35"/>
      <c r="H9" s="36" t="s">
        <v>44</v>
      </c>
      <c r="I9" s="37"/>
      <c r="J9" s="37"/>
      <c r="K9" s="37"/>
      <c r="L9" s="37"/>
      <c r="M9" s="38"/>
    </row>
    <row r="10" spans="1:13" x14ac:dyDescent="0.25">
      <c r="A10" s="39" t="s">
        <v>27</v>
      </c>
      <c r="B10" s="40" t="s">
        <v>28</v>
      </c>
      <c r="C10" s="40" t="s">
        <v>29</v>
      </c>
      <c r="D10" s="40" t="s">
        <v>5</v>
      </c>
      <c r="E10" s="40" t="s">
        <v>6</v>
      </c>
      <c r="F10" s="41" t="s">
        <v>37</v>
      </c>
      <c r="H10" s="39" t="s">
        <v>27</v>
      </c>
      <c r="I10" s="40" t="s">
        <v>28</v>
      </c>
      <c r="J10" s="40" t="s">
        <v>29</v>
      </c>
      <c r="K10" s="40" t="s">
        <v>5</v>
      </c>
      <c r="L10" s="40" t="s">
        <v>6</v>
      </c>
      <c r="M10" s="41" t="s">
        <v>37</v>
      </c>
    </row>
    <row r="11" spans="1:13" x14ac:dyDescent="0.25">
      <c r="A11" s="42">
        <f>C3-0.02</f>
        <v>4.7500000000000001E-2</v>
      </c>
      <c r="B11" s="10">
        <f>C6</f>
        <v>4215.8876276933988</v>
      </c>
      <c r="C11" s="10">
        <f>-PMT(A11/C5,C7,C2)</f>
        <v>3390.7076872702205</v>
      </c>
      <c r="D11" s="10">
        <f>C6-C11</f>
        <v>825.17994042317832</v>
      </c>
      <c r="E11">
        <v>12</v>
      </c>
      <c r="F11" s="43">
        <f>D11*E11</f>
        <v>9902.1592850781399</v>
      </c>
      <c r="H11" s="42">
        <f>C3-0.03</f>
        <v>3.7500000000000006E-2</v>
      </c>
      <c r="I11" s="10">
        <f>C6</f>
        <v>4215.8876276933988</v>
      </c>
      <c r="J11" s="10">
        <f>-PMT(H11/C5,C7,C2)</f>
        <v>3010.2513452188305</v>
      </c>
      <c r="K11" s="10">
        <f>C6-J11</f>
        <v>1205.6362824745684</v>
      </c>
      <c r="L11">
        <v>12</v>
      </c>
      <c r="M11" s="43">
        <f>K11*L11</f>
        <v>14467.63538969482</v>
      </c>
    </row>
    <row r="12" spans="1:13" x14ac:dyDescent="0.25">
      <c r="A12" s="42">
        <f>C3-0.01</f>
        <v>5.7500000000000002E-2</v>
      </c>
      <c r="B12" s="10">
        <f>C6</f>
        <v>4215.8876276933988</v>
      </c>
      <c r="C12" s="10">
        <f>-PMT(A12/C5,C7,C2)</f>
        <v>3793.2235668830945</v>
      </c>
      <c r="D12" s="10">
        <f>C6-C12</f>
        <v>422.66406081030436</v>
      </c>
      <c r="E12">
        <v>12</v>
      </c>
      <c r="F12" s="43">
        <f>D12*E12</f>
        <v>5071.9687297236524</v>
      </c>
      <c r="H12" s="42">
        <f>C3-0.02</f>
        <v>4.7500000000000001E-2</v>
      </c>
      <c r="I12" s="10">
        <f>C6</f>
        <v>4215.8876276933988</v>
      </c>
      <c r="J12" s="10">
        <f>-PMT(H12/C5,C7,C2)</f>
        <v>3390.7076872702205</v>
      </c>
      <c r="K12" s="10">
        <f>C6-J12</f>
        <v>825.17994042317832</v>
      </c>
      <c r="L12">
        <v>12</v>
      </c>
      <c r="M12" s="43">
        <f>K12*L12</f>
        <v>9902.1592850781399</v>
      </c>
    </row>
    <row r="13" spans="1:13" ht="18.75" x14ac:dyDescent="0.3">
      <c r="A13" s="44" t="s">
        <v>42</v>
      </c>
      <c r="B13" s="45"/>
      <c r="C13" s="45"/>
      <c r="D13" s="45"/>
      <c r="E13" s="45"/>
      <c r="F13" s="46">
        <f>SUM(F11:F12)</f>
        <v>14974.128014801792</v>
      </c>
      <c r="H13" s="42">
        <f>C3-0.01</f>
        <v>5.7500000000000002E-2</v>
      </c>
      <c r="I13" s="10">
        <f>C6</f>
        <v>4215.8876276933988</v>
      </c>
      <c r="J13" s="10">
        <f>-PMT(H13/C5,C7,C2)</f>
        <v>3793.2235668830945</v>
      </c>
      <c r="K13" s="10">
        <f>C6-J13</f>
        <v>422.66406081030436</v>
      </c>
      <c r="L13">
        <v>12</v>
      </c>
      <c r="M13" s="43">
        <f>K13*L13</f>
        <v>5071.9687297236524</v>
      </c>
    </row>
    <row r="14" spans="1:13" ht="18.75" x14ac:dyDescent="0.3">
      <c r="A14" s="47"/>
      <c r="F14" s="26"/>
      <c r="H14" s="48" t="s">
        <v>45</v>
      </c>
      <c r="I14" s="49"/>
      <c r="J14" s="49"/>
      <c r="K14" s="49"/>
      <c r="L14" s="49"/>
      <c r="M14" s="50">
        <f>SUM(M11:M12:M13)</f>
        <v>29441.763404496611</v>
      </c>
    </row>
    <row r="15" spans="1:13" ht="15.75" x14ac:dyDescent="0.25">
      <c r="A15" s="51" t="s">
        <v>34</v>
      </c>
      <c r="B15" s="52"/>
      <c r="C15" s="53"/>
      <c r="F15" s="26"/>
      <c r="H15" s="54"/>
      <c r="I15" s="55"/>
      <c r="M15" s="26"/>
    </row>
    <row r="16" spans="1:13" ht="15.75" x14ac:dyDescent="0.25">
      <c r="A16" s="56" t="s">
        <v>30</v>
      </c>
      <c r="B16" s="57" t="s">
        <v>31</v>
      </c>
      <c r="C16" s="58" t="s">
        <v>24</v>
      </c>
      <c r="F16" s="26"/>
      <c r="H16" s="59" t="s">
        <v>34</v>
      </c>
      <c r="I16" s="52"/>
      <c r="J16" s="60"/>
      <c r="K16" s="53"/>
      <c r="M16" s="26"/>
    </row>
    <row r="17" spans="1:13" x14ac:dyDescent="0.25">
      <c r="A17" s="61">
        <f>D11</f>
        <v>825.17994042317832</v>
      </c>
      <c r="B17" s="62">
        <f>D12</f>
        <v>422.66406081030436</v>
      </c>
      <c r="C17" s="63">
        <f>F13</f>
        <v>14974.128014801792</v>
      </c>
      <c r="F17" s="26"/>
      <c r="H17" s="64" t="s">
        <v>30</v>
      </c>
      <c r="I17" s="65" t="s">
        <v>31</v>
      </c>
      <c r="J17" s="65" t="s">
        <v>41</v>
      </c>
      <c r="K17" s="66" t="s">
        <v>24</v>
      </c>
      <c r="M17" s="26"/>
    </row>
    <row r="18" spans="1:13" ht="15.75" thickBot="1" x14ac:dyDescent="0.3">
      <c r="A18" s="67"/>
      <c r="B18" s="68"/>
      <c r="C18" s="68"/>
      <c r="D18" s="68"/>
      <c r="E18" s="68"/>
      <c r="F18" s="32"/>
      <c r="H18" s="69">
        <f>K11</f>
        <v>1205.6362824745684</v>
      </c>
      <c r="I18" s="62">
        <f>K12</f>
        <v>825.17994042317832</v>
      </c>
      <c r="J18" s="70">
        <f>K13</f>
        <v>422.66406081030436</v>
      </c>
      <c r="K18" s="71">
        <f>M14</f>
        <v>29441.763404496611</v>
      </c>
      <c r="M18" s="26"/>
    </row>
    <row r="19" spans="1:13" ht="15.75" thickBot="1" x14ac:dyDescent="0.3">
      <c r="H19" s="67"/>
      <c r="I19" s="68"/>
      <c r="J19" s="68"/>
      <c r="K19" s="68"/>
      <c r="L19" s="68"/>
      <c r="M19" s="32"/>
    </row>
    <row r="20" spans="1:13" ht="15.75" thickBot="1" x14ac:dyDescent="0.3"/>
    <row r="21" spans="1:13" ht="19.5" thickBot="1" x14ac:dyDescent="0.35">
      <c r="A21" s="72" t="s">
        <v>40</v>
      </c>
      <c r="B21" s="73"/>
      <c r="C21" s="73"/>
      <c r="D21" s="73"/>
      <c r="E21" s="73"/>
      <c r="F21" s="74"/>
      <c r="H21" s="75"/>
      <c r="I21" s="75"/>
      <c r="J21" s="75"/>
    </row>
    <row r="22" spans="1:13" ht="18.75" x14ac:dyDescent="0.3">
      <c r="A22" s="39" t="s">
        <v>27</v>
      </c>
      <c r="B22" s="40" t="s">
        <v>28</v>
      </c>
      <c r="C22" s="40" t="s">
        <v>29</v>
      </c>
      <c r="D22" s="40" t="s">
        <v>5</v>
      </c>
      <c r="E22" s="40" t="s">
        <v>6</v>
      </c>
      <c r="F22" s="41" t="s">
        <v>38</v>
      </c>
      <c r="H22" s="76" t="s">
        <v>36</v>
      </c>
      <c r="I22" s="77"/>
      <c r="J22" s="77"/>
      <c r="K22" s="78"/>
    </row>
    <row r="23" spans="1:13" x14ac:dyDescent="0.25">
      <c r="A23" s="42">
        <f>C3-0.01</f>
        <v>5.7500000000000002E-2</v>
      </c>
      <c r="B23" s="10">
        <f>C6</f>
        <v>4215.8876276933988</v>
      </c>
      <c r="C23" s="10">
        <f>-PMT(A12/C5,C7,C2)</f>
        <v>3793.2235668830945</v>
      </c>
      <c r="D23" s="10">
        <f>B23-C23</f>
        <v>422.66406081030436</v>
      </c>
      <c r="E23">
        <v>12</v>
      </c>
      <c r="F23" s="43">
        <f>D23*E23</f>
        <v>5071.9687297236524</v>
      </c>
      <c r="H23" s="79" t="s">
        <v>27</v>
      </c>
      <c r="I23" s="80" t="s">
        <v>35</v>
      </c>
      <c r="J23" s="80" t="s">
        <v>47</v>
      </c>
      <c r="K23" s="41" t="s">
        <v>46</v>
      </c>
    </row>
    <row r="24" spans="1:13" ht="19.5" thickBot="1" x14ac:dyDescent="0.35">
      <c r="A24" s="81" t="s">
        <v>43</v>
      </c>
      <c r="B24" s="82"/>
      <c r="C24" s="83"/>
      <c r="D24" s="83"/>
      <c r="E24" s="83"/>
      <c r="F24" s="84">
        <f>SUM(F23:F23)</f>
        <v>5071.9687297236524</v>
      </c>
      <c r="G24" s="85"/>
      <c r="H24" s="86">
        <f>A23</f>
        <v>5.7500000000000002E-2</v>
      </c>
      <c r="I24" s="87">
        <f>C23</f>
        <v>3793.2235668830945</v>
      </c>
      <c r="J24" s="88">
        <f>C2*0.0075</f>
        <v>4875</v>
      </c>
      <c r="K24" s="89">
        <f>D23</f>
        <v>422.66406081030436</v>
      </c>
    </row>
    <row r="25" spans="1:13" x14ac:dyDescent="0.25">
      <c r="A25" s="47"/>
      <c r="F25" s="26"/>
    </row>
    <row r="26" spans="1:13" x14ac:dyDescent="0.25">
      <c r="A26" s="90" t="s">
        <v>33</v>
      </c>
      <c r="B26" s="91"/>
      <c r="F26" s="26"/>
    </row>
    <row r="27" spans="1:13" x14ac:dyDescent="0.25">
      <c r="A27" s="92" t="s">
        <v>30</v>
      </c>
      <c r="B27" s="93" t="s">
        <v>24</v>
      </c>
      <c r="F27" s="26"/>
    </row>
    <row r="28" spans="1:13" x14ac:dyDescent="0.25">
      <c r="A28" s="69">
        <f>D23</f>
        <v>422.66406081030436</v>
      </c>
      <c r="B28" s="63">
        <f>F24</f>
        <v>5071.9687297236524</v>
      </c>
      <c r="F28" s="26"/>
    </row>
    <row r="29" spans="1:13" ht="15.75" thickBot="1" x14ac:dyDescent="0.3">
      <c r="A29" s="94"/>
      <c r="B29" s="95"/>
      <c r="C29" s="96"/>
      <c r="D29" s="68"/>
      <c r="E29" s="68"/>
      <c r="F29" s="32"/>
    </row>
    <row r="30" spans="1:13" x14ac:dyDescent="0.25">
      <c r="A30" s="10"/>
      <c r="B30" s="10"/>
      <c r="C30" s="11"/>
    </row>
    <row r="31" spans="1:13" x14ac:dyDescent="0.25">
      <c r="A31" s="10"/>
      <c r="B31" s="10"/>
      <c r="C31" s="11"/>
      <c r="F31" s="12"/>
      <c r="G31" s="13"/>
    </row>
    <row r="32" spans="1:13" x14ac:dyDescent="0.25">
      <c r="F32" s="14"/>
      <c r="G32" s="15"/>
    </row>
    <row r="33" spans="1:7" ht="21" x14ac:dyDescent="0.35">
      <c r="A33" s="23" t="s">
        <v>7</v>
      </c>
      <c r="F33" s="14"/>
      <c r="G33" s="15"/>
    </row>
    <row r="34" spans="1:7" ht="18.75" x14ac:dyDescent="0.3">
      <c r="A34" s="1" t="s">
        <v>8</v>
      </c>
      <c r="B34" s="1"/>
      <c r="C34" s="1"/>
      <c r="D34" s="1"/>
      <c r="F34" s="14"/>
      <c r="G34" s="15"/>
    </row>
    <row r="35" spans="1:7" ht="18.75" x14ac:dyDescent="0.3">
      <c r="A35" s="1" t="s">
        <v>9</v>
      </c>
      <c r="B35" s="1"/>
      <c r="C35" s="1"/>
      <c r="D35" s="1"/>
      <c r="F35" s="14"/>
      <c r="G35" s="15"/>
    </row>
    <row r="36" spans="1:7" ht="18.75" x14ac:dyDescent="0.3">
      <c r="A36" s="1" t="s">
        <v>10</v>
      </c>
      <c r="B36" s="1"/>
      <c r="C36" s="1"/>
      <c r="D36" s="1"/>
      <c r="F36" s="14"/>
      <c r="G36" s="15"/>
    </row>
    <row r="37" spans="1:7" ht="18.75" x14ac:dyDescent="0.3">
      <c r="A37" s="1" t="s">
        <v>11</v>
      </c>
      <c r="B37" s="1"/>
      <c r="C37" s="1"/>
      <c r="D37" s="1"/>
      <c r="F37" s="14"/>
      <c r="G37" s="15"/>
    </row>
    <row r="38" spans="1:7" ht="18.75" x14ac:dyDescent="0.3">
      <c r="A38" s="1" t="s">
        <v>12</v>
      </c>
      <c r="B38" s="1"/>
      <c r="C38" s="1"/>
      <c r="D38" s="1"/>
      <c r="F38" s="14"/>
      <c r="G38" s="15"/>
    </row>
    <row r="39" spans="1:7" ht="18.75" x14ac:dyDescent="0.3">
      <c r="A39" s="1" t="s">
        <v>22</v>
      </c>
      <c r="B39" s="1"/>
      <c r="C39" s="1"/>
      <c r="D39" s="1"/>
      <c r="F39" s="17" t="s">
        <v>32</v>
      </c>
      <c r="G39" s="16"/>
    </row>
    <row r="41" spans="1:7" ht="21" x14ac:dyDescent="0.35">
      <c r="A41" s="23" t="s">
        <v>13</v>
      </c>
    </row>
    <row r="42" spans="1:7" ht="18.75" x14ac:dyDescent="0.3">
      <c r="A42" s="1" t="s">
        <v>14</v>
      </c>
      <c r="B42" s="1"/>
      <c r="C42" s="1"/>
    </row>
    <row r="43" spans="1:7" ht="18.75" x14ac:dyDescent="0.3">
      <c r="A43" s="1" t="s">
        <v>15</v>
      </c>
      <c r="B43" s="1"/>
      <c r="C43" s="1"/>
    </row>
    <row r="44" spans="1:7" ht="18.75" x14ac:dyDescent="0.3">
      <c r="A44" s="1" t="s">
        <v>16</v>
      </c>
      <c r="B44" s="1"/>
      <c r="C44" s="1"/>
    </row>
    <row r="45" spans="1:7" ht="18.75" x14ac:dyDescent="0.3">
      <c r="A45" s="1" t="s">
        <v>17</v>
      </c>
      <c r="B45" s="1"/>
      <c r="C45" s="1"/>
      <c r="G45" s="9"/>
    </row>
    <row r="46" spans="1:7" ht="18.75" x14ac:dyDescent="0.3">
      <c r="A46" s="1" t="s">
        <v>18</v>
      </c>
      <c r="B46" s="1"/>
      <c r="C46" s="1"/>
      <c r="F46" s="8"/>
    </row>
    <row r="47" spans="1:7" ht="18.75" x14ac:dyDescent="0.3">
      <c r="A47" s="1" t="s">
        <v>19</v>
      </c>
      <c r="B47" s="1"/>
      <c r="C47" s="1"/>
    </row>
    <row r="48" spans="1:7" ht="18.75" x14ac:dyDescent="0.3">
      <c r="A48" s="1" t="s">
        <v>20</v>
      </c>
      <c r="B48" s="1"/>
      <c r="C48" s="1"/>
    </row>
    <row r="49" spans="1:3" ht="18.75" x14ac:dyDescent="0.3">
      <c r="A49" s="1" t="s">
        <v>21</v>
      </c>
      <c r="B49" s="1"/>
      <c r="C49" s="1"/>
    </row>
    <row r="52" spans="1:3" ht="18.75" x14ac:dyDescent="0.3">
      <c r="A52" s="1"/>
    </row>
  </sheetData>
  <sheetProtection algorithmName="SHA-512" hashValue="BQkoFCpCaI2/cbRBb64TbnQNgxA2Ib5gnJCbU9KlVoszZADHhi2Vgx7ddrpqyMTUnFvrUWk1zxbJZySqEAghqg==" saltValue="xcGKSpEjBxFRwk2CGTXDvg==" spinCount="100000" sheet="1" objects="1" scenarios="1"/>
  <hyperlinks>
    <hyperlink ref="F39" r:id="rId1" xr:uid="{DF524130-CCE8-41DF-A5EE-370C7E4AA2E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Smith</dc:creator>
  <cp:lastModifiedBy>Seth Erickson</cp:lastModifiedBy>
  <dcterms:created xsi:type="dcterms:W3CDTF">2022-10-21T13:49:53Z</dcterms:created>
  <dcterms:modified xsi:type="dcterms:W3CDTF">2025-01-02T18:20:49Z</dcterms:modified>
</cp:coreProperties>
</file>